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93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<sst xmlns="http://schemas.openxmlformats.org/spreadsheetml/2006/main" count="1999" uniqueCount="696">
  <si>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</si>
  <si>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</si>
  <si>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</si>
  <si>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</si>
  <si>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</si>
  <si>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</si>
  <si>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</si>
  <si>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</si>
  <si>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</si>
  <si>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</si>
  <si>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</si>
  <si>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</si>
  <si>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</si>
  <si>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</si>
  <si>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</si>
  <si>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</si>
  <si>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</si>
  <si>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</si>
  <si>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</si>
  <si>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</si>
  <si>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</si>
  <si>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</si>
  <si>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</si>
  <si>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</si>
  <si>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</si>
  <si>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</si>
  <si>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</si>
  <si>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</si>
  <si>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</si>
  <si>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</si>
  <si>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</si>
  <si>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</si>
  <si>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</si>
  <si>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</si>
  <si>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</si>
  <si>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</si>
  <si>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</si>
  <si>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</si>
  <si>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</si>
  <si>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</si>
  <si>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</si>
  <si>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</si>
  <si>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</si>
  <si>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</si>
  <si>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</si>
  <si>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</si>
  <si>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</si>
  <si>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</si>
  <si>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</si>
  <si>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</si>
  <si>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</si>
  <si>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</si>
  <si>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</si>
  <si>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</si>
  <si>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</si>
  <si>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</si>
  <si>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</si>
  <si>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</si>
  <si>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</si>
  <si>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</si>
  <si>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</si>
  <si>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</si>
  <si>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</si>
  <si>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</si>
  <si>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</si>
  <si>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</si>
  <si>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</si>
  <si>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</si>
  <si>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</si>
  <si>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</si>
  <si>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</si>
  <si>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</si>
  <si>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</si>
  <si>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</si>
  <si>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</si>
  <si>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</si>
  <si>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</si>
  <si>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</si>
  <si>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</si>
  <si>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</si>
  <si>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</si>
  <si>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</si>
  <si>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</si>
  <si>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</si>
  <si>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</si>
  <si>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</si>
  <si>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</si>
  <si>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</si>
  <si>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</si>
  <si>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</si>
  <si>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</si>
  <si>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</si>
  <si>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</si>
  <si>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</si>
  <si>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</si>
  <si>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</si>
  <si>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</si>
  <si>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</si>
  <si>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</si>
  <si>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</si>
  <si>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</si>
  <si>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</si>
  <si>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</si>
  <si>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</si>
  <si>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</si>
  <si>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</si>
  <si>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</si>
  <si>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</si>
  <si>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</si>
  <si>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</si>
  <si>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</si>
  <si>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</si>
  <si>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</si>
  <si>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</si>
  <si>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</si>
  <si>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</si>
  <si>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</si>
  <si>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</si>
  <si>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</si>
  <si>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</si>
  <si>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</si>
  <si>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</si>
  <si>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</si>
  <si>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</si>
  <si>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</si>
  <si>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</si>
  <si>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</si>
  <si>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</si>
  <si>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</si>
  <si>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</si>
  <si>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</si>
  <si>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</si>
  <si>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</si>
  <si>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</si>
  <si>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</si>
  <si>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</si>
  <si>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</si>
  <si>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</si>
  <si>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</si>
  <si>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</si>
  <si>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</si>
  <si>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</si>
  <si>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</si>
  <si>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</si>
  <si>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</si>
  <si>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</si>
  <si>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</si>
  <si>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</si>
  <si>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</si>
  <si>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</si>
  <si>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</si>
  <si>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</si>
  <si>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</si>
  <si>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</si>
  <si>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</si>
  <si>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</si>
  <si>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</si>
  <si>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</si>
  <si>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</si>
  <si>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</si>
  <si>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</si>
  <si>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</si>
  <si>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</si>
  <si>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</si>
  <si>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</si>
  <si>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</si>
  <si>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</si>
  <si>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</si>
  <si>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</si>
  <si>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</si>
  <si>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</si>
  <si>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</si>
  <si>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</si>
  <si>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</si>
  <si>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</si>
  <si>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</si>
  <si>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</si>
  <si>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</si>
  <si>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</si>
  <si>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</si>
  <si>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</si>
  <si>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</si>
  <si>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</si>
  <si>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</si>
  <si>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</si>
  <si>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</si>
  <si>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</si>
  <si>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</si>
  <si>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</si>
  <si>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</si>
  <si>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</si>
  <si>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</si>
  <si>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</si>
  <si>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</si>
  <si>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</si>
  <si>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</si>
  <si>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</si>
  <si>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</si>
  <si>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</si>
  <si>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</si>
  <si>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</si>
  <si>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</si>
  <si>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</si>
  <si>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</si>
  <si>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</si>
  <si>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</si>
  <si>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</si>
  <si>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</si>
  <si>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</si>
  <si>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</si>
  <si>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</si>
  <si>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</si>
  <si>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</si>
  <si>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</si>
  <si>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</si>
  <si>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</si>
  <si>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</si>
  <si>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</si>
  <si>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</si>
  <si>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</si>
  <si>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</si>
  <si>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</si>
  <si>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</si>
  <si>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</si>
  <si>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</si>
  <si>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</si>
  <si>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</si>
  <si>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</si>
  <si>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</si>
  <si>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</si>
  <si>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</si>
  <si>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</si>
  <si>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</si>
  <si>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</si>
  <si>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</si>
  <si>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</si>
  <si>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</si>
  <si>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</si>
  <si>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</si>
  <si>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</si>
  <si>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</si>
  <si>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</si>
  <si>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</si>
  <si>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</si>
  <si>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</si>
  <si>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</si>
  <si>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</si>
  <si>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</si>
  <si>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</si>
  <si>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</si>
  <si>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</si>
  <si>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</si>
  <si>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</si>
  <si>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</si>
  <si>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</si>
  <si>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</si>
  <si>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</si>
  <si>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</si>
  <si>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</si>
  <si>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</si>
  <si>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</si>
  <si>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</si>
  <si>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</si>
  <si>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</si>
  <si>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</si>
  <si>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</si>
  <si>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</si>
  <si>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</si>
  <si>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</si>
  <si>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</si>
  <si>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</si>
  <si>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</si>
  <si>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</si>
  <si>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</si>
  <si>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</si>
  <si>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</si>
  <si>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</si>
  <si>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</si>
  <si>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</si>
  <si>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</si>
  <si>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</si>
  <si>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</si>
  <si>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</si>
  <si>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</si>
  <si>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</si>
  <si>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</si>
  <si>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</si>
  <si>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</si>
  <si>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</si>
  <si>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</si>
  <si>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</si>
  <si>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</si>
  <si>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</si>
  <si>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</si>
  <si>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</si>
  <si>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</si>
  <si>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</si>
  <si>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</si>
  <si>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</si>
  <si>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</si>
  <si>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</si>
  <si>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</si>
  <si>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</si>
  <si>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</si>
  <si>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</si>
  <si>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</si>
  <si>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</si>
  <si>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</si>
  <si>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</si>
  <si>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</si>
  <si>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</si>
  <si>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</si>
  <si>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</si>
  <si>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</si>
  <si>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</si>
  <si>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</si>
  <si>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</si>
  <si>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</si>
  <si>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</si>
  <si>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</si>
  <si>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</si>
  <si>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</si>
  <si>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</si>
  <si>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</si>
  <si>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</si>
  <si>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</si>
  <si>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</si>
  <si>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</si>
  <si>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</si>
  <si>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</si>
  <si>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</si>
  <si>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</si>
  <si>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</si>
  <si>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</si>
  <si>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</si>
  <si>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</si>
  <si>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</si>
  <si>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</si>
  <si>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</si>
  <si>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</si>
  <si>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</si>
  <si>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</si>
  <si>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</si>
  <si>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</si>
  <si>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</si>
  <si>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</si>
  <si>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</si>
  <si>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</si>
  <si>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</si>
  <si>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</si>
  <si>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</si>
  <si>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</si>
  <si>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</si>
  <si>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</si>
  <si>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</si>
  <si>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</si>
  <si>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</si>
  <si>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</si>
  <si>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</si>
  <si>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</si>
  <si>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</si>
  <si>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</si>
  <si>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</si>
  <si>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</si>
  <si>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</si>
  <si>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</si>
  <si>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</si>
  <si>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</si>
  <si>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</si>
  <si>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</si>
  <si>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</si>
  <si>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</si>
  <si>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</si>
  <si>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</si>
  <si>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</si>
  <si>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</si>
  <si>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</si>
  <si>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</si>
  <si>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</si>
  <si>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</si>
  <si>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</si>
  <si>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</si>
  <si>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</si>
  <si>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</si>
  <si>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</si>
  <si>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</si>
  <si>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</si>
  <si>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</si>
  <si>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</si>
  <si>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</si>
  <si>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</si>
  <si>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</si>
  <si>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</si>
  <si>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</si>
  <si>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</si>
  <si>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</si>
  <si>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</si>
  <si>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</si>
  <si>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</si>
  <si>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</si>
  <si>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</si>
  <si>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</si>
  <si>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</si>
  <si>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</si>
  <si>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</si>
  <si>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</si>
  <si>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</si>
  <si>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</si>
  <si>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</si>
  <si>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</si>
  <si>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</si>
  <si>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</si>
  <si>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</si>
  <si>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</si>
  <si>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</si>
  <si>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</si>
  <si>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</si>
  <si>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</si>
  <si>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</si>
  <si>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</si>
  <si>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</si>
  <si>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</si>
  <si>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</si>
  <si>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</si>
  <si>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</si>
  <si>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</si>
  <si>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</si>
  <si>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</si>
  <si>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</si>
  <si>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</si>
  <si>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</si>
  <si>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</si>
  <si>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</si>
  <si>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</si>
  <si>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</si>
  <si>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</si>
  <si>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</si>
  <si>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</si>
  <si>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</si>
  <si>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</si>
  <si>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</si>
  <si>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</si>
  <si>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</si>
  <si>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</si>
  <si>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</si>
  <si>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</si>
  <si>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</si>
  <si>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</si>
  <si>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</si>
  <si>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</si>
  <si>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</si>
  <si>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</si>
  <si>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</si>
  <si>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</si>
  <si>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</si>
  <si>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</si>
  <si>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</si>
  <si>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</si>
  <si>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</si>
  <si>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</si>
  <si>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</si>
  <si>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</si>
  <si>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</si>
  <si>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</si>
  <si>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</si>
  <si>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</si>
  <si>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</si>
  <si>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</si>
  <si>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</si>
  <si>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</si>
  <si>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</si>
  <si>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</si>
  <si>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</si>
  <si>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</si>
  <si>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</si>
  <si>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</si>
  <si>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</si>
  <si>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</si>
  <si>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</si>
  <si>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</si>
  <si>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</si>
  <si>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</si>
  <si>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</si>
  <si>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</si>
  <si>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</si>
  <si>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</si>
  <si>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</si>
  <si>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</si>
  <si>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</si>
  <si>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</si>
  <si>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</si>
  <si>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</si>
  <si>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</si>
  <si>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</si>
  <si>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</si>
  <si>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</si>
  <si>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</si>
  <si>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</si>
  <si>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</si>
  <si>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</si>
  <si>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</si>
  <si>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</si>
  <si>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</si>
  <si>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</si>
  <si>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</si>
  <si>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</si>
  <si>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</si>
  <si>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</si>
  <si>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</si>
  <si>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</si>
  <si>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</si>
  <si>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</si>
  <si>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</si>
  <si>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</si>
  <si>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</si>
  <si>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</si>
  <si>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</si>
  <si>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</si>
  <si>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</si>
  <si>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</si>
  <si>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</si>
  <si>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</si>
  <si>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</si>
  <si>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</si>
  <si>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</si>
  <si>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</si>
  <si>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</si>
  <si>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</si>
  <si>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</si>
  <si>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</si>
  <si>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</si>
  <si>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</si>
  <si>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</si>
  <si>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</si>
  <si>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</si>
  <si>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</si>
  <si>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</si>
  <si>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</si>
  <si>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</si>
  <si>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</si>
  <si>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</si>
  <si>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</si>
  <si>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</si>
  <si>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</si>
  <si>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</si>
  <si>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</si>
  <si>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</si>
  <si>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</si>
  <si>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</si>
  <si>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</si>
  <si>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</si>
  <si>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</si>
  <si>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</si>
  <si>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</si>
  <si>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</si>
  <si>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</si>
  <si>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</si>
  <si>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</si>
  <si>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</si>
  <si>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</si>
  <si>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</si>
  <si>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</si>
  <si>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</si>
  <si>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</si>
  <si>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</si>
  <si>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</si>
  <si>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</si>
  <si>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</si>
  <si>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</si>
  <si>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</si>
  <si>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</si>
  <si>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</si>
  <si>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</si>
  <si>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</si>
  <si>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</si>
  <si>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</si>
  <si>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</si>
  <si>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</si>
  <si>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</si>
  <si>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</si>
  <si>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</si>
  <si>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</si>
  <si>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</si>
  <si>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</si>
  <si>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</si>
  <si>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</si>
  <si>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</si>
  <si>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</si>
  <si>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</si>
  <si>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</si>
  <si>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</si>
  <si>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</si>
  <si>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</si>
  <si>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</si>
  <si>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</si>
  <si>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</si>
  <si>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</si>
  <si>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</si>
  <si>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</si>
  <si>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</si>
  <si>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</si>
  <si>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</si>
  <si>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</si>
  <si>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</si>
  <si>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</si>
  <si>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</si>
  <si>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</si>
  <si>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</si>
  <si>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</si>
  <si>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</si>
  <si>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</si>
  <si>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</si>
  <si>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</si>
  <si>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</si>
  <si>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</si>
  <si>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</si>
  <si>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</si>
  <si>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</si>
  <si>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</si>
  <si>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</si>
  <si>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</si>
  <si>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</si>
  <si>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</si>
  <si>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</si>
  <si>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</si>
  <si>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</si>
  <si>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</si>
  <si>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</si>
  <si>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</si>
  <si>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</si>
  <si>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</si>
  <si>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</si>
  <si>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</si>
  <si>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</si>
  <si>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</si>
  <si>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</si>
  <si>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</si>
  <si>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</si>
  <si>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</si>
  <si>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</si>
  <si>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</si>
  <si>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</si>
  <si>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</si>
  <si>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</si>
  <si>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</si>
  <si>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</si>
  <si>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</si>
  <si>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</si>
  <si>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</si>
  <si>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</si>
  <si>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</si>
  <si>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</si>
  <si>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</si>
  <si>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</si>
  <si>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</si>
  <si>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</si>
  <si>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</si>
  <si>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</si>
  <si>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</si>
  <si>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</si>
  <si>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</si>
  <si>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</si>
  <si>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</si>
  <si>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</si>
  <si>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</si>
  <si>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</si>
  <si>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</si>
  <si>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</si>
  <si>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</si>
  <si>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</si>
  <si>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</si>
  <si>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</si>
  <si>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</si>
  <si>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</si>
  <si>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</si>
  <si>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</si>
  <si>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</si>
  <si>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</si>
  <si>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</si>
  <si>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</si>
  <si>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</si>
  <si>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</si>
  <si>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</si>
  <si>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</si>
  <si>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</si>
  <si>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</si>
  <si>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</si>
  <si>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</si>
  <si>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</si>
  <si>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</si>
  <si>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</si>
  <si>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</si>
  <si>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</si>
  <si>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</si>
  <si>
    <t>Теодора Георгиева Якимова-Дренска</t>
  </si>
  <si>
    <t>2. "Рест енд Флай" ЕООД, гр.София, бул.Брюксел № 1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</si>
</sst>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8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7" fillId="0" borderId="42" xfId="44" applyNumberFormat="1" applyFont="1" applyFill="1" applyBorder="1" applyAlignment="1" applyProtection="1">
      <alignment horizontal="centerContinuous"/>
      <protection/>
    </xf>
    <xf numFmtId="0" fontId="78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7" fillId="0" borderId="42" xfId="44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0" fillId="34" borderId="44" xfId="74" applyNumberFormat="1" applyFont="1" applyFill="1" applyBorder="1" applyAlignment="1" applyProtection="1">
      <alignment/>
      <protection locked="0"/>
    </xf>
    <xf numFmtId="49" fontId="80" fillId="34" borderId="11" xfId="74" applyNumberFormat="1" applyFont="1" applyFill="1" applyBorder="1" applyAlignment="1" applyProtection="1">
      <alignment/>
      <protection locked="0"/>
    </xf>
    <xf numFmtId="49" fontId="80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6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5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45382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45412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45292</v>
      </c>
    </row>
    <row r="10" spans="1:2" ht="15">
      <c r="A10" s="7" t="s">
        <v>2</v>
      </c>
      <c r="B10" s="357">
        <v>45382</v>
      </c>
    </row>
    <row r="11" spans="1:2" ht="15">
      <c r="A11" s="7" t="s">
        <v>666</v>
      </c>
      <c r="B11" s="357">
        <v>45412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694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684</v>
      </c>
    </row>
    <row r="20" spans="1:2" ht="15">
      <c r="A20" s="7" t="s">
        <v>5</v>
      </c>
      <c r="B20" s="356" t="s">
        <v>684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 t="s">
        <v>686</v>
      </c>
    </row>
    <row r="23" spans="1:2" ht="15">
      <c r="A23" s="10" t="s">
        <v>7</v>
      </c>
      <c r="B23" s="477" t="s">
        <v>687</v>
      </c>
    </row>
    <row r="24" spans="1:2" ht="15">
      <c r="A24" s="10" t="s">
        <v>612</v>
      </c>
      <c r="B24" s="478" t="s">
        <v>688</v>
      </c>
    </row>
    <row r="25" spans="1:2" ht="15">
      <c r="A25" s="7" t="s">
        <v>615</v>
      </c>
      <c r="B25" s="479" t="s">
        <v>689</v>
      </c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73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1242</v>
      </c>
      <c r="D20" s="377">
        <f>SUM(D12:D19)</f>
        <v>1242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33397</v>
      </c>
      <c r="D21" s="268">
        <v>33397</v>
      </c>
      <c r="E21" s="76" t="s">
        <v>58</v>
      </c>
      <c r="F21" s="80" t="s">
        <v>59</v>
      </c>
      <c r="G21" s="138">
        <v>411</v>
      </c>
      <c r="H21" s="137">
        <v>411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884</v>
      </c>
      <c r="H26" s="377">
        <f>H20+H21+H22</f>
        <v>884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4965</v>
      </c>
      <c r="H28" s="375">
        <f>SUM(H29:H31)</f>
        <v>3119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7359</v>
      </c>
      <c r="H29" s="137">
        <v>5513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-532</v>
      </c>
      <c r="H32" s="137">
        <v>1846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4433</v>
      </c>
      <c r="H34" s="377">
        <f>H28+H32+H33</f>
        <v>4965</v>
      </c>
    </row>
    <row r="35" spans="1:8" ht="15">
      <c r="A35" s="76" t="s">
        <v>106</v>
      </c>
      <c r="B35" s="81" t="s">
        <v>107</v>
      </c>
      <c r="C35" s="374">
        <f>SUM(C36:C39)</f>
        <v>10884</v>
      </c>
      <c r="D35" s="375">
        <f>SUM(D36:D39)</f>
        <v>10884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10884</v>
      </c>
      <c r="D36" s="137">
        <v>10884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25045</v>
      </c>
      <c r="H37" s="379">
        <f>H26+H18+H34</f>
        <v>25577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8683</v>
      </c>
      <c r="H45" s="137">
        <v>8684</v>
      </c>
    </row>
    <row r="46" spans="1:13" ht="15.75">
      <c r="A46" s="264" t="s">
        <v>137</v>
      </c>
      <c r="B46" s="83" t="s">
        <v>138</v>
      </c>
      <c r="C46" s="376">
        <f>C35+C40+C45</f>
        <v>10884</v>
      </c>
      <c r="D46" s="377">
        <f>D35+D40+D45</f>
        <v>10884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30000</v>
      </c>
      <c r="H48" s="137">
        <v>30000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38683</v>
      </c>
      <c r="H50" s="375">
        <f>SUM(H44:H49)</f>
        <v>38684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45527</v>
      </c>
      <c r="D56" s="381">
        <f>D20+D21+D22+D28+D33+D46+D52+D54+D55</f>
        <v>45527</v>
      </c>
      <c r="E56" s="87" t="s">
        <v>557</v>
      </c>
      <c r="F56" s="86" t="s">
        <v>172</v>
      </c>
      <c r="G56" s="378">
        <f>G50+G52+G53+G54+G55</f>
        <v>38683</v>
      </c>
      <c r="H56" s="379">
        <f>H50+H52+H53+H54+H55</f>
        <v>38684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601</v>
      </c>
      <c r="H59" s="137">
        <v>277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765</v>
      </c>
      <c r="H61" s="375">
        <f>SUM(H62:H68)</f>
        <v>701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66</v>
      </c>
      <c r="H64" s="137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542</v>
      </c>
      <c r="H65" s="137">
        <v>542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156</v>
      </c>
      <c r="H68" s="137">
        <v>115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8</v>
      </c>
      <c r="H69" s="137">
        <v>8</v>
      </c>
    </row>
    <row r="70" spans="1:8" ht="15">
      <c r="A70" s="76" t="s">
        <v>214</v>
      </c>
      <c r="B70" s="78" t="s">
        <v>215</v>
      </c>
      <c r="C70" s="138">
        <v>19449</v>
      </c>
      <c r="D70" s="137">
        <v>19589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1374</v>
      </c>
      <c r="H71" s="377">
        <f>H59+H60+H61+H69+H70</f>
        <v>986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78</v>
      </c>
      <c r="D75" s="137">
        <v>106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19527</v>
      </c>
      <c r="D76" s="377">
        <f>SUM(D68:D75)</f>
        <v>19695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1374</v>
      </c>
      <c r="H79" s="379">
        <f>H71+H73+H75+H77</f>
        <v>986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36</v>
      </c>
      <c r="D89" s="137">
        <v>25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36</v>
      </c>
      <c r="D92" s="377">
        <f>SUM(D88:D91)</f>
        <v>25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19575</v>
      </c>
      <c r="D94" s="381">
        <f>D65+D76+D85+D92+D93</f>
        <v>19720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65102</v>
      </c>
      <c r="D95" s="383">
        <f>D94+D56</f>
        <v>65247</v>
      </c>
      <c r="E95" s="169" t="s">
        <v>633</v>
      </c>
      <c r="F95" s="280" t="s">
        <v>268</v>
      </c>
      <c r="G95" s="382">
        <f>G37+G40+G56+G79</f>
        <v>65102</v>
      </c>
      <c r="H95" s="383">
        <f>H37+H40+H56+H79</f>
        <v>65247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2">
        <f>pdeReportingDate</f>
        <v>45412</v>
      </c>
      <c r="C98" s="482"/>
      <c r="D98" s="482"/>
      <c r="E98" s="482"/>
      <c r="F98" s="482"/>
      <c r="G98" s="482"/>
      <c r="H98" s="482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3" t="str">
        <f>authorName</f>
        <v>Красимира Панайотова</v>
      </c>
      <c r="C100" s="483"/>
      <c r="D100" s="483"/>
      <c r="E100" s="483"/>
      <c r="F100" s="483"/>
      <c r="G100" s="483"/>
      <c r="H100" s="483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151</v>
      </c>
      <c r="D13" s="257">
        <v>171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68</v>
      </c>
      <c r="H14" s="257">
        <v>62</v>
      </c>
    </row>
    <row r="15" spans="1:8" ht="15">
      <c r="A15" s="135" t="s">
        <v>287</v>
      </c>
      <c r="B15" s="131" t="s">
        <v>288</v>
      </c>
      <c r="C15" s="256">
        <v>20</v>
      </c>
      <c r="D15" s="257">
        <v>10</v>
      </c>
      <c r="E15" s="185" t="s">
        <v>79</v>
      </c>
      <c r="F15" s="180" t="s">
        <v>289</v>
      </c>
      <c r="G15" s="256"/>
      <c r="H15" s="257">
        <v>3482</v>
      </c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68</v>
      </c>
      <c r="H16" s="408">
        <f>SUM(H12:H15)</f>
        <v>3544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172</v>
      </c>
      <c r="D22" s="408">
        <f>SUM(D12:D18)+D19</f>
        <v>182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428</v>
      </c>
      <c r="D25" s="257">
        <v>335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428</v>
      </c>
      <c r="D29" s="408">
        <f>SUM(D25:D28)</f>
        <v>335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600</v>
      </c>
      <c r="D31" s="414">
        <f>D29+D22</f>
        <v>517</v>
      </c>
      <c r="E31" s="191" t="s">
        <v>548</v>
      </c>
      <c r="F31" s="206" t="s">
        <v>331</v>
      </c>
      <c r="G31" s="193">
        <f>G16+G18+G27</f>
        <v>68</v>
      </c>
      <c r="H31" s="194">
        <f>H16+H18+H27</f>
        <v>3544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3027</v>
      </c>
      <c r="E33" s="173" t="s">
        <v>334</v>
      </c>
      <c r="F33" s="178" t="s">
        <v>335</v>
      </c>
      <c r="G33" s="407">
        <f>IF((C31-G31)&gt;0,C31-G31,0)</f>
        <v>532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600</v>
      </c>
      <c r="D36" s="416">
        <f>D31-D34+D35</f>
        <v>517</v>
      </c>
      <c r="E36" s="202" t="s">
        <v>346</v>
      </c>
      <c r="F36" s="196" t="s">
        <v>347</v>
      </c>
      <c r="G36" s="207">
        <f>G35-G34+G31</f>
        <v>68</v>
      </c>
      <c r="H36" s="208">
        <f>H35-H34+H31</f>
        <v>3544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3027</v>
      </c>
      <c r="E37" s="201" t="s">
        <v>350</v>
      </c>
      <c r="F37" s="206" t="s">
        <v>351</v>
      </c>
      <c r="G37" s="193">
        <f>IF((C36-G36)&gt;0,C36-G36,0)</f>
        <v>532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3027</v>
      </c>
      <c r="E42" s="187" t="s">
        <v>362</v>
      </c>
      <c r="F42" s="136" t="s">
        <v>363</v>
      </c>
      <c r="G42" s="181">
        <f>IF(G37&gt;0,IF(C38+G37&lt;0,0,C38+G37),IF(C37-C38&lt;0,C38-C37,0))</f>
        <v>532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3027</v>
      </c>
      <c r="E44" s="202" t="s">
        <v>369</v>
      </c>
      <c r="F44" s="209" t="s">
        <v>370</v>
      </c>
      <c r="G44" s="207">
        <f>IF(C42=0,IF(G42-G43&gt;0,G42-G43+C43,0),IF(C42-C43&lt;0,C43-C42+G43,0))</f>
        <v>532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600</v>
      </c>
      <c r="D45" s="410">
        <f>D36+D38+D42</f>
        <v>3544</v>
      </c>
      <c r="E45" s="210" t="s">
        <v>373</v>
      </c>
      <c r="F45" s="212" t="s">
        <v>374</v>
      </c>
      <c r="G45" s="409">
        <f>G42+G36</f>
        <v>600</v>
      </c>
      <c r="H45" s="410">
        <f>H42+H36</f>
        <v>3544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2">
        <f>pdeReportingDate</f>
        <v>45412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3" t="str">
        <f>authorName</f>
        <v>Красимира Панайотова</v>
      </c>
      <c r="C52" s="483"/>
      <c r="D52" s="483"/>
      <c r="E52" s="483"/>
      <c r="F52" s="483"/>
      <c r="G52" s="483"/>
      <c r="H52" s="483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">
      <c r="A59" s="472"/>
      <c r="B59" s="481"/>
      <c r="C59" s="481"/>
      <c r="D59" s="481"/>
      <c r="E59" s="481"/>
      <c r="F59" s="353"/>
      <c r="G59" s="41"/>
      <c r="H59" s="39"/>
    </row>
    <row r="60" spans="1:8" ht="15">
      <c r="A60" s="472"/>
      <c r="B60" s="481"/>
      <c r="C60" s="481"/>
      <c r="D60" s="481"/>
      <c r="E60" s="481"/>
      <c r="F60" s="353"/>
      <c r="G60" s="41"/>
      <c r="H60" s="39"/>
    </row>
    <row r="61" spans="1:8" ht="15">
      <c r="A61" s="472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52" sqref="A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81</v>
      </c>
      <c r="D11" s="137">
        <v>148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-71</v>
      </c>
      <c r="D12" s="137">
        <v>-102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-21</v>
      </c>
      <c r="D14" s="137">
        <v>-10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-5</v>
      </c>
      <c r="D20" s="137">
        <v>-43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-24</v>
      </c>
      <c r="D21" s="438">
        <f>SUM(D11:D20)</f>
        <v>-7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-7500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140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140</v>
      </c>
      <c r="D33" s="438">
        <f>SUM(D23:D32)</f>
        <v>-7500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>
        <v>7600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-46</v>
      </c>
      <c r="D38" s="137">
        <v>-45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-59</v>
      </c>
      <c r="D40" s="137">
        <v>-40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-105</v>
      </c>
      <c r="D43" s="440">
        <f>SUM(D35:D42)</f>
        <v>7515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25</v>
      </c>
      <c r="D45" s="249">
        <v>163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36</v>
      </c>
      <c r="D46" s="251">
        <f>D45+D44</f>
        <v>171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36</v>
      </c>
      <c r="D47" s="238">
        <v>171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6" t="s">
        <v>663</v>
      </c>
      <c r="B51" s="486"/>
      <c r="C51" s="486"/>
      <c r="D51" s="486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2">
        <f>pdeReportingDate</f>
        <v>45412</v>
      </c>
      <c r="C54" s="482"/>
      <c r="D54" s="482"/>
      <c r="E54" s="482"/>
      <c r="F54" s="473"/>
      <c r="G54" s="473"/>
      <c r="H54" s="473"/>
      <c r="M54" s="85"/>
    </row>
    <row r="55" spans="1:13" s="39" customFormat="1" ht="1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1" t="s">
        <v>8</v>
      </c>
      <c r="B56" s="483" t="str">
        <f>authorName</f>
        <v>Красимира Панайотова</v>
      </c>
      <c r="C56" s="483"/>
      <c r="D56" s="483"/>
      <c r="E56" s="483"/>
      <c r="F56" s="67"/>
      <c r="G56" s="67"/>
      <c r="H56" s="67"/>
    </row>
    <row r="57" spans="1:8" s="39" customFormat="1" ht="1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">
      <c r="A63" s="472"/>
      <c r="B63" s="481"/>
      <c r="C63" s="481"/>
      <c r="D63" s="481"/>
      <c r="E63" s="481"/>
      <c r="F63" s="353"/>
      <c r="G63" s="41"/>
      <c r="H63" s="39"/>
    </row>
    <row r="64" spans="1:8" ht="15">
      <c r="A64" s="472"/>
      <c r="B64" s="481"/>
      <c r="C64" s="481"/>
      <c r="D64" s="481"/>
      <c r="E64" s="481"/>
      <c r="F64" s="353"/>
      <c r="G64" s="41"/>
      <c r="H64" s="39"/>
    </row>
    <row r="65" spans="1:8" ht="15">
      <c r="A65" s="472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411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7359</v>
      </c>
      <c r="J13" s="363">
        <f>'1-Баланс'!H30+'1-Баланс'!H33</f>
        <v>-2212</v>
      </c>
      <c r="K13" s="364"/>
      <c r="L13" s="363">
        <f>SUM(C13:K13)</f>
        <v>25759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411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7359</v>
      </c>
      <c r="J17" s="432">
        <f t="shared" si="2"/>
        <v>-2394</v>
      </c>
      <c r="K17" s="432">
        <f t="shared" si="2"/>
        <v>0</v>
      </c>
      <c r="L17" s="363">
        <f t="shared" si="1"/>
        <v>25577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-532</v>
      </c>
      <c r="J18" s="363">
        <f>+'1-Баланс'!G33</f>
        <v>0</v>
      </c>
      <c r="K18" s="364"/>
      <c r="L18" s="363">
        <f t="shared" si="1"/>
        <v>-532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411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6827</v>
      </c>
      <c r="J31" s="432">
        <f t="shared" si="6"/>
        <v>-2394</v>
      </c>
      <c r="K31" s="432">
        <f t="shared" si="6"/>
        <v>0</v>
      </c>
      <c r="L31" s="363">
        <f t="shared" si="1"/>
        <v>25045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411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6827</v>
      </c>
      <c r="J34" s="366">
        <f t="shared" si="7"/>
        <v>-2394</v>
      </c>
      <c r="K34" s="366">
        <f t="shared" si="7"/>
        <v>0</v>
      </c>
      <c r="L34" s="430">
        <f t="shared" si="1"/>
        <v>25045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2">
        <f>pdeReportingDate</f>
        <v>45412</v>
      </c>
      <c r="C38" s="482"/>
      <c r="D38" s="482"/>
      <c r="E38" s="482"/>
      <c r="F38" s="482"/>
      <c r="G38" s="482"/>
      <c r="H38" s="482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3" t="str">
        <f>authorName</f>
        <v>Красимира Панайотова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2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8" sqref="D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80" t="s">
        <v>693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 t="s">
        <v>695</v>
      </c>
      <c r="B13" s="459"/>
      <c r="C13" s="79">
        <v>10884</v>
      </c>
      <c r="D13" s="79">
        <v>100</v>
      </c>
      <c r="E13" s="79"/>
      <c r="F13" s="260">
        <f aca="true" t="shared" si="0" ref="F13:F26">C13-E13</f>
        <v>10884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10884</v>
      </c>
      <c r="D27" s="263"/>
      <c r="E27" s="263">
        <f>SUM(E12:E26)</f>
        <v>0</v>
      </c>
      <c r="F27" s="263">
        <f>SUM(F12:F26)</f>
        <v>10884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10884</v>
      </c>
      <c r="D79" s="263"/>
      <c r="E79" s="263">
        <f>E78+E61+E44+E27</f>
        <v>0</v>
      </c>
      <c r="F79" s="263">
        <f>F78+F61+F44+F27</f>
        <v>10884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2">
        <f>pdeReportingDate</f>
        <v>45412</v>
      </c>
      <c r="C151" s="482"/>
      <c r="D151" s="482"/>
      <c r="E151" s="482"/>
      <c r="F151" s="482"/>
      <c r="G151" s="482"/>
      <c r="H151" s="482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3" t="str">
        <f>authorName</f>
        <v>Красимира Панайотова</v>
      </c>
      <c r="C153" s="483"/>
      <c r="D153" s="483"/>
      <c r="E153" s="483"/>
      <c r="F153" s="483"/>
      <c r="G153" s="483"/>
      <c r="H153" s="483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">
      <c r="A160" s="472"/>
      <c r="B160" s="481"/>
      <c r="C160" s="481"/>
      <c r="D160" s="481"/>
      <c r="E160" s="481"/>
      <c r="F160" s="353"/>
      <c r="G160" s="41"/>
      <c r="H160" s="39"/>
    </row>
    <row r="161" spans="1:8" ht="15">
      <c r="A161" s="472"/>
      <c r="B161" s="481"/>
      <c r="C161" s="481"/>
      <c r="D161" s="481"/>
      <c r="E161" s="481"/>
      <c r="F161" s="353"/>
      <c r="G161" s="41"/>
      <c r="H161" s="39"/>
    </row>
    <row r="162" spans="1:8" ht="1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65102</v>
      </c>
      <c r="D6" s="454">
        <f aca="true" t="shared" si="0" ref="D6:D15">C6-E6</f>
        <v>0</v>
      </c>
      <c r="E6" s="453">
        <f>'1-Баланс'!G95</f>
        <v>65102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25045</v>
      </c>
      <c r="D7" s="454">
        <f t="shared" si="0"/>
        <v>5317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532</v>
      </c>
      <c r="D8" s="454">
        <f t="shared" si="0"/>
        <v>1064</v>
      </c>
      <c r="E8" s="453">
        <f>ABS('2-Отчет за доходите'!C44)-ABS('2-Отчет за доходите'!G44)</f>
        <v>-532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25</v>
      </c>
      <c r="D9" s="454">
        <f t="shared" si="0"/>
        <v>0</v>
      </c>
      <c r="E9" s="453">
        <f>'3-Отчет за паричния поток'!C45</f>
        <v>25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36</v>
      </c>
      <c r="D10" s="454">
        <f t="shared" si="0"/>
        <v>0</v>
      </c>
      <c r="E10" s="453">
        <f>'3-Отчет за паричния поток'!C46</f>
        <v>36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25045</v>
      </c>
      <c r="D11" s="454">
        <f t="shared" si="0"/>
        <v>0</v>
      </c>
      <c r="E11" s="453">
        <f>'4-Отчет за собствения капитал'!L34</f>
        <v>25045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10884</v>
      </c>
      <c r="D12" s="454">
        <f t="shared" si="0"/>
        <v>0</v>
      </c>
      <c r="E12" s="453">
        <f>'Справка 5'!C27+'Справка 5'!C97</f>
        <v>10884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7.823529411764706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0.021241764823318028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0.013281074468881843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0.008171791957236337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0.11333333333333333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14.246724890829695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14.237991266375547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0.026200873362445413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0.026200873362445413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0.0019628785035937994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0.001044514761451261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0.6070016319357269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1.599401078059493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0.6152959970507819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428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0.017089239369135555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6.294117647058823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93.5911214953271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1242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33397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10884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10884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10884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45527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19449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78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19527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36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19575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65102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411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884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4965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7359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-532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4433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25045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8683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30000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38683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38683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601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765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66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542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156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1374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1374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65102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151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172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428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428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600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600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600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68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68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68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532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68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532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532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532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600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81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-71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-24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140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140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-46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-59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-105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25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36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36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411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411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411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411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7359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7359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-532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6827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6827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-2212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-2394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-2394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-2394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25759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25577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-532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25045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25045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10884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10884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10884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10884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2024-04-30T11:18:48Z</dcterms:modified>
  <cp:category/>
  <cp:version/>
  <cp:contentType/>
  <cp:contentStatus/>
</cp:coreProperties>
</file>